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23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27" i="1"/>
  <c r="J27" i="1"/>
  <c r="K27" i="1"/>
  <c r="K31" i="1" s="1"/>
  <c r="I31" i="1"/>
  <c r="J31" i="1"/>
  <c r="H27" i="1"/>
  <c r="H31" i="1" s="1"/>
  <c r="E26" i="1"/>
  <c r="D26" i="1"/>
  <c r="I25" i="1"/>
  <c r="I30" i="1" s="1"/>
  <c r="J24" i="1"/>
  <c r="I24" i="1"/>
  <c r="I23" i="1"/>
  <c r="J23" i="1" s="1"/>
  <c r="J22" i="1"/>
  <c r="I22" i="1"/>
  <c r="I21" i="1"/>
  <c r="J21" i="1" s="1"/>
  <c r="J20" i="1"/>
  <c r="I20" i="1"/>
  <c r="I19" i="1"/>
  <c r="J18" i="1"/>
  <c r="I18" i="1"/>
  <c r="I17" i="1"/>
  <c r="J17" i="1" s="1"/>
  <c r="J16" i="1"/>
  <c r="I16" i="1"/>
  <c r="I15" i="1"/>
  <c r="J15" i="1" s="1"/>
  <c r="J14" i="1"/>
  <c r="I14" i="1"/>
  <c r="I13" i="1"/>
  <c r="J13" i="1" s="1"/>
  <c r="J12" i="1"/>
  <c r="I12" i="1"/>
  <c r="I11" i="1"/>
  <c r="J11" i="1" s="1"/>
  <c r="J10" i="1"/>
  <c r="I10" i="1"/>
  <c r="I9" i="1"/>
  <c r="J9" i="1" s="1"/>
  <c r="J8" i="1"/>
  <c r="I8" i="1"/>
  <c r="I7" i="1"/>
  <c r="J7" i="1" s="1"/>
  <c r="J6" i="1"/>
  <c r="I6" i="1"/>
  <c r="I5" i="1"/>
  <c r="J5" i="1" s="1"/>
  <c r="O4" i="1"/>
  <c r="I4" i="1"/>
  <c r="J4" i="1" s="1"/>
  <c r="J19" i="1" l="1"/>
  <c r="J25" i="1"/>
</calcChain>
</file>

<file path=xl/sharedStrings.xml><?xml version="1.0" encoding="utf-8"?>
<sst xmlns="http://schemas.openxmlformats.org/spreadsheetml/2006/main" count="118" uniqueCount="67">
  <si>
    <t>Rank</t>
  </si>
  <si>
    <t>Applicant Name</t>
  </si>
  <si>
    <t>Project Name</t>
  </si>
  <si>
    <t>Low Barrier in 3B?</t>
  </si>
  <si>
    <t>Hsg 1st in 3B?</t>
  </si>
  <si>
    <t>Project Type</t>
  </si>
  <si>
    <t>Component Type</t>
  </si>
  <si>
    <t>Running Total</t>
  </si>
  <si>
    <t>%</t>
  </si>
  <si>
    <t>ARD</t>
  </si>
  <si>
    <t xml:space="preserve">MDHA </t>
  </si>
  <si>
    <t>HMIS</t>
  </si>
  <si>
    <t>NA</t>
  </si>
  <si>
    <t>Renewal</t>
  </si>
  <si>
    <t>93% ARD</t>
  </si>
  <si>
    <t>Mary Parrish Center</t>
  </si>
  <si>
    <t>Renewal App</t>
  </si>
  <si>
    <t>Transition Hsg</t>
  </si>
  <si>
    <t>YWCA</t>
  </si>
  <si>
    <t>Housing Assistance Renewal</t>
  </si>
  <si>
    <t>PH-RRH</t>
  </si>
  <si>
    <t>Urban Housing Solutions</t>
  </si>
  <si>
    <t>Homeless Recovery Program</t>
  </si>
  <si>
    <t>PH-PSH</t>
  </si>
  <si>
    <t>Safe Haven Family Shelter</t>
  </si>
  <si>
    <t>Transition In Place</t>
  </si>
  <si>
    <t>SHFS Rehousing Program</t>
  </si>
  <si>
    <t>CES</t>
  </si>
  <si>
    <t>Realloc</t>
  </si>
  <si>
    <t>Next Door, The</t>
  </si>
  <si>
    <t>Freedom Recovery Community Renewal</t>
  </si>
  <si>
    <t>Oasis Center</t>
  </si>
  <si>
    <t>RRH for Youth</t>
  </si>
  <si>
    <t>New BONUS</t>
  </si>
  <si>
    <t xml:space="preserve">RRH </t>
  </si>
  <si>
    <t>Catholic Charities</t>
  </si>
  <si>
    <t>BONUS RRH for FAMILIES</t>
  </si>
  <si>
    <t>Shelter Plus Care Consolidated</t>
  </si>
  <si>
    <t>Room In The Inn</t>
  </si>
  <si>
    <t>Omega</t>
  </si>
  <si>
    <t>Aphesis House</t>
  </si>
  <si>
    <t>Reallocated PSH Operation Excel</t>
  </si>
  <si>
    <t>BONUS Perm Housing Single men</t>
  </si>
  <si>
    <t>TIER 1</t>
  </si>
  <si>
    <t>MDHA</t>
  </si>
  <si>
    <t>Shelter Plus Care 13 Unit</t>
  </si>
  <si>
    <t>TIER 2</t>
  </si>
  <si>
    <t>Shelter Plus Care Park Ctr</t>
  </si>
  <si>
    <t>Welcome Home Ministries</t>
  </si>
  <si>
    <t>2037 Greenwood</t>
  </si>
  <si>
    <t>1110 Stratton</t>
  </si>
  <si>
    <t>Salvation Army, The</t>
  </si>
  <si>
    <t>Transitional Housing</t>
  </si>
  <si>
    <t>ARD Line</t>
  </si>
  <si>
    <t>Matthew 25</t>
  </si>
  <si>
    <t>Progressive Housing</t>
  </si>
  <si>
    <t>1034 Granada Renewal</t>
  </si>
  <si>
    <t xml:space="preserve">  </t>
  </si>
  <si>
    <t>CoC Planning Grant</t>
  </si>
  <si>
    <t>New each Year</t>
  </si>
  <si>
    <t>CoC Planning</t>
  </si>
  <si>
    <t>GRAND TOTAL</t>
  </si>
  <si>
    <t>Requested Amount</t>
  </si>
  <si>
    <t>Awarded</t>
  </si>
  <si>
    <t>Subtotal Projects</t>
  </si>
  <si>
    <t>HUD Continuum of Care (CoC)  FY2016 Awards to Nashville-Davidson County, Tennessee</t>
  </si>
  <si>
    <t>Running Total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</si>
</sst>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empus Sans ITC"/>
      <family val="5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0" fontId="0" fillId="0" borderId="0" xfId="0" applyFill="1"/>
    <xf numFmtId="0" fontId="0" fillId="0" borderId="1" xfId="0" applyFill="1" applyBorder="1"/>
    <xf numFmtId="164" fontId="0" fillId="0" borderId="1" xfId="1" applyNumberFormat="1" applyFont="1" applyFill="1" applyBorder="1"/>
    <xf numFmtId="10" fontId="0" fillId="0" borderId="1" xfId="2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10" fontId="0" fillId="0" borderId="0" xfId="2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0" fontId="0" fillId="0" borderId="0" xfId="2" applyNumberFormat="1" applyFont="1" applyFill="1"/>
    <xf numFmtId="0" fontId="0" fillId="0" borderId="0" xfId="0" applyFill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0" fontId="0" fillId="0" borderId="1" xfId="2" applyNumberFormat="1" applyFont="1" applyBorder="1"/>
    <xf numFmtId="0" fontId="0" fillId="0" borderId="2" xfId="0" applyBorder="1"/>
    <xf numFmtId="0" fontId="0" fillId="0" borderId="2" xfId="0" applyFill="1" applyBorder="1"/>
    <xf numFmtId="164" fontId="0" fillId="0" borderId="0" xfId="0" applyNumberFormat="1" applyFill="1"/>
    <xf numFmtId="0" fontId="0" fillId="0" borderId="3" xfId="0" applyBorder="1"/>
    <xf numFmtId="164" fontId="0" fillId="0" borderId="3" xfId="1" applyNumberFormat="1" applyFont="1" applyFill="1" applyBorder="1"/>
    <xf numFmtId="164" fontId="0" fillId="0" borderId="3" xfId="1" applyNumberFormat="1" applyFont="1" applyBorder="1"/>
    <xf numFmtId="0" fontId="3" fillId="0" borderId="0" xfId="0" applyFont="1"/>
    <xf numFmtId="0" fontId="0" fillId="0" borderId="0" xfId="0" applyAlignment="1">
      <alignment horizontal="right"/>
    </xf>
    <xf numFmtId="0" fontId="0" fillId="2" borderId="4" xfId="0" applyFill="1" applyBorder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0" fontId="0" fillId="2" borderId="5" xfId="0" applyFill="1" applyBorder="1"/>
    <xf numFmtId="164" fontId="0" fillId="2" borderId="7" xfId="1" applyNumberFormat="1" applyFont="1" applyFill="1" applyBorder="1"/>
    <xf numFmtId="164" fontId="2" fillId="0" borderId="8" xfId="0" applyNumberFormat="1" applyFont="1" applyFill="1" applyBorder="1"/>
    <xf numFmtId="0" fontId="0" fillId="0" borderId="2" xfId="0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K20" sqref="K4:K20"/>
    </sheetView>
  </sheetViews>
  <sheetFormatPr defaultRowHeight="15" x14ac:dyDescent="0.25"/>
  <cols>
    <col min="2" max="2" width="24.85546875" customWidth="1"/>
    <col min="3" max="3" width="37.28515625" customWidth="1"/>
    <col min="4" max="4" width="16" hidden="1" customWidth="1"/>
    <col min="5" max="5" width="12.28515625" hidden="1" customWidth="1"/>
    <col min="6" max="6" width="14" customWidth="1"/>
    <col min="7" max="7" width="15.5703125" customWidth="1"/>
    <col min="8" max="8" width="13.28515625" bestFit="1" customWidth="1"/>
    <col min="9" max="9" width="13.42578125" hidden="1" customWidth="1"/>
    <col min="10" max="10" width="0" hidden="1" customWidth="1"/>
    <col min="11" max="11" width="11.5703125" bestFit="1" customWidth="1"/>
    <col min="12" max="12" width="11.5703125" customWidth="1"/>
    <col min="14" max="14" width="11.5703125" customWidth="1"/>
    <col min="15" max="15" width="13.28515625" bestFit="1" customWidth="1"/>
  </cols>
  <sheetData>
    <row r="1" spans="1:16" ht="19.5" x14ac:dyDescent="0.35">
      <c r="B1" s="28" t="s">
        <v>65</v>
      </c>
    </row>
    <row r="2" spans="1:16" ht="15.75" thickBot="1" x14ac:dyDescent="0.3"/>
    <row r="3" spans="1:16" ht="45.75" thickBot="1" x14ac:dyDescent="0.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3" t="s">
        <v>62</v>
      </c>
      <c r="I3" s="22" t="s">
        <v>7</v>
      </c>
      <c r="J3" s="22" t="s">
        <v>8</v>
      </c>
      <c r="K3" s="30" t="s">
        <v>63</v>
      </c>
      <c r="L3" s="36" t="s">
        <v>66</v>
      </c>
      <c r="M3" s="22"/>
      <c r="O3" s="1">
        <v>3253580</v>
      </c>
      <c r="P3" t="s">
        <v>9</v>
      </c>
    </row>
    <row r="4" spans="1:16" x14ac:dyDescent="0.25">
      <c r="A4">
        <v>1</v>
      </c>
      <c r="B4" t="s">
        <v>10</v>
      </c>
      <c r="C4" t="s">
        <v>11</v>
      </c>
      <c r="D4" t="s">
        <v>12</v>
      </c>
      <c r="E4" t="s">
        <v>12</v>
      </c>
      <c r="F4" t="s">
        <v>13</v>
      </c>
      <c r="G4" t="s">
        <v>11</v>
      </c>
      <c r="H4" s="16">
        <v>53508</v>
      </c>
      <c r="I4" s="1">
        <f>H4</f>
        <v>53508</v>
      </c>
      <c r="J4" s="2">
        <f>I4/O3</f>
        <v>1.6445884225991064E-2</v>
      </c>
      <c r="K4" s="31">
        <v>53508</v>
      </c>
      <c r="L4" s="16">
        <f>K4</f>
        <v>53508</v>
      </c>
      <c r="N4" s="3"/>
      <c r="O4" s="1">
        <f>O3*0.93</f>
        <v>3025829.4000000004</v>
      </c>
      <c r="P4" t="s">
        <v>14</v>
      </c>
    </row>
    <row r="5" spans="1:16" x14ac:dyDescent="0.25">
      <c r="A5">
        <v>2</v>
      </c>
      <c r="B5" t="s">
        <v>15</v>
      </c>
      <c r="C5" t="s">
        <v>16</v>
      </c>
      <c r="D5">
        <v>1</v>
      </c>
      <c r="E5">
        <v>1</v>
      </c>
      <c r="F5" t="s">
        <v>13</v>
      </c>
      <c r="G5" t="s">
        <v>17</v>
      </c>
      <c r="H5" s="16">
        <v>23688</v>
      </c>
      <c r="I5" s="1">
        <f>SUM(H4:H5)</f>
        <v>77196</v>
      </c>
      <c r="J5" s="2">
        <f>I5/O3</f>
        <v>2.372647975460877E-2</v>
      </c>
      <c r="K5" s="31">
        <v>23688</v>
      </c>
      <c r="L5" s="16">
        <f>SUM(K4:K5)</f>
        <v>77196</v>
      </c>
      <c r="N5" s="3"/>
    </row>
    <row r="6" spans="1:16" x14ac:dyDescent="0.25">
      <c r="A6">
        <v>3</v>
      </c>
      <c r="B6" t="s">
        <v>18</v>
      </c>
      <c r="C6" t="s">
        <v>19</v>
      </c>
      <c r="F6" t="s">
        <v>13</v>
      </c>
      <c r="G6" t="s">
        <v>20</v>
      </c>
      <c r="H6" s="16">
        <v>149912</v>
      </c>
      <c r="I6" s="1">
        <f>SUM(H4:H6)</f>
        <v>227108</v>
      </c>
      <c r="J6" s="2">
        <f>I6/O3</f>
        <v>6.9802494483000257E-2</v>
      </c>
      <c r="K6" s="31">
        <v>149912</v>
      </c>
      <c r="L6" s="16">
        <f>SUM(K4:K6)</f>
        <v>227108</v>
      </c>
      <c r="N6" s="3"/>
    </row>
    <row r="7" spans="1:16" x14ac:dyDescent="0.25">
      <c r="A7">
        <v>4</v>
      </c>
      <c r="B7" t="s">
        <v>21</v>
      </c>
      <c r="C7" t="s">
        <v>22</v>
      </c>
      <c r="F7" t="s">
        <v>13</v>
      </c>
      <c r="G7" t="s">
        <v>23</v>
      </c>
      <c r="H7" s="16">
        <v>525088</v>
      </c>
      <c r="I7" s="1">
        <f>SUM(H4:H7)</f>
        <v>752196</v>
      </c>
      <c r="J7" s="2">
        <f>I7/O3</f>
        <v>0.23119025811567565</v>
      </c>
      <c r="K7" s="31">
        <v>525088</v>
      </c>
      <c r="L7" s="16">
        <f>SUM(K4:K7)</f>
        <v>752196</v>
      </c>
    </row>
    <row r="8" spans="1:16" x14ac:dyDescent="0.25">
      <c r="A8">
        <v>5</v>
      </c>
      <c r="B8" t="s">
        <v>24</v>
      </c>
      <c r="C8" t="s">
        <v>25</v>
      </c>
      <c r="F8" t="s">
        <v>13</v>
      </c>
      <c r="G8" t="s">
        <v>20</v>
      </c>
      <c r="H8" s="16">
        <v>76596</v>
      </c>
      <c r="I8" s="1">
        <f>SUM(H4:H8)</f>
        <v>828792</v>
      </c>
      <c r="J8" s="2">
        <f>I8/O3</f>
        <v>0.25473232562285236</v>
      </c>
      <c r="K8" s="31">
        <v>76596</v>
      </c>
      <c r="L8" s="16">
        <f>SUM(K4:K8)</f>
        <v>828792</v>
      </c>
    </row>
    <row r="9" spans="1:16" x14ac:dyDescent="0.25">
      <c r="A9">
        <v>6</v>
      </c>
      <c r="B9" t="s">
        <v>24</v>
      </c>
      <c r="C9" t="s">
        <v>26</v>
      </c>
      <c r="F9" t="s">
        <v>13</v>
      </c>
      <c r="G9" t="s">
        <v>20</v>
      </c>
      <c r="H9" s="16">
        <v>50332</v>
      </c>
      <c r="I9" s="1">
        <f>SUM(H4:H9)</f>
        <v>879124</v>
      </c>
      <c r="J9" s="2">
        <f>I9/O3</f>
        <v>0.27020205435243638</v>
      </c>
      <c r="K9" s="31">
        <v>50332</v>
      </c>
      <c r="L9" s="16">
        <f>SUM(K4:K9)</f>
        <v>879124</v>
      </c>
    </row>
    <row r="10" spans="1:16" x14ac:dyDescent="0.25">
      <c r="A10">
        <v>7</v>
      </c>
      <c r="B10" t="s">
        <v>24</v>
      </c>
      <c r="C10" t="s">
        <v>27</v>
      </c>
      <c r="D10" t="s">
        <v>12</v>
      </c>
      <c r="E10" t="s">
        <v>12</v>
      </c>
      <c r="F10" t="s">
        <v>28</v>
      </c>
      <c r="G10" t="s">
        <v>27</v>
      </c>
      <c r="H10" s="16">
        <v>128000</v>
      </c>
      <c r="I10" s="1">
        <f>SUM(H4:H10)</f>
        <v>1007124</v>
      </c>
      <c r="J10" s="2">
        <f>I10/O3</f>
        <v>0.30954333380460908</v>
      </c>
      <c r="K10" s="31">
        <v>128000</v>
      </c>
      <c r="L10" s="16">
        <f>SUM(K4:K10)</f>
        <v>1007124</v>
      </c>
    </row>
    <row r="11" spans="1:16" x14ac:dyDescent="0.25">
      <c r="A11">
        <v>8</v>
      </c>
      <c r="B11" t="s">
        <v>29</v>
      </c>
      <c r="C11" t="s">
        <v>30</v>
      </c>
      <c r="F11" t="s">
        <v>13</v>
      </c>
      <c r="G11" t="s">
        <v>23</v>
      </c>
      <c r="H11" s="16">
        <v>93585</v>
      </c>
      <c r="I11" s="1">
        <f>SUM(H4:H11)</f>
        <v>1100709</v>
      </c>
      <c r="J11" s="2">
        <f>I11/O3</f>
        <v>0.33830703409782453</v>
      </c>
      <c r="K11" s="31">
        <v>93585</v>
      </c>
      <c r="L11" s="16">
        <f>SUM(K4:K11)</f>
        <v>1100709</v>
      </c>
    </row>
    <row r="12" spans="1:16" x14ac:dyDescent="0.25">
      <c r="A12">
        <v>9</v>
      </c>
      <c r="B12" t="s">
        <v>31</v>
      </c>
      <c r="C12" t="s">
        <v>32</v>
      </c>
      <c r="F12" t="s">
        <v>33</v>
      </c>
      <c r="G12" t="s">
        <v>20</v>
      </c>
      <c r="H12" s="16">
        <v>29649</v>
      </c>
      <c r="I12" s="1">
        <f>SUM(H4:H12)</f>
        <v>1130358</v>
      </c>
      <c r="J12" s="2">
        <f>I12/O3</f>
        <v>0.34741976530467977</v>
      </c>
      <c r="K12" s="31">
        <v>29649</v>
      </c>
      <c r="L12" s="16">
        <f>SUM(K4:K12)</f>
        <v>1130358</v>
      </c>
    </row>
    <row r="13" spans="1:16" x14ac:dyDescent="0.25">
      <c r="A13">
        <v>10</v>
      </c>
      <c r="B13" t="s">
        <v>24</v>
      </c>
      <c r="C13" t="s">
        <v>34</v>
      </c>
      <c r="F13" t="s">
        <v>28</v>
      </c>
      <c r="G13" t="s">
        <v>20</v>
      </c>
      <c r="H13" s="16">
        <v>60704</v>
      </c>
      <c r="I13" s="1">
        <f>SUM(H4:H13)</f>
        <v>1191062</v>
      </c>
      <c r="J13" s="2">
        <f>I13/O3</f>
        <v>0.36607736708487265</v>
      </c>
      <c r="K13" s="31">
        <v>60704</v>
      </c>
      <c r="L13" s="16">
        <f>SUM(K4:K13)</f>
        <v>1191062</v>
      </c>
    </row>
    <row r="14" spans="1:16" x14ac:dyDescent="0.25">
      <c r="A14">
        <v>11</v>
      </c>
      <c r="B14" t="s">
        <v>35</v>
      </c>
      <c r="C14" t="s">
        <v>36</v>
      </c>
      <c r="F14" t="s">
        <v>33</v>
      </c>
      <c r="G14" t="s">
        <v>20</v>
      </c>
      <c r="H14" s="16">
        <v>44736</v>
      </c>
      <c r="I14" s="1">
        <f>SUM(H4:H14)</f>
        <v>1235798</v>
      </c>
      <c r="J14" s="2">
        <f>I14/O3</f>
        <v>0.37982714425340702</v>
      </c>
      <c r="K14" s="31">
        <v>44736</v>
      </c>
      <c r="L14" s="16">
        <f>SUM(K4:K14)</f>
        <v>1235798</v>
      </c>
    </row>
    <row r="15" spans="1:16" x14ac:dyDescent="0.25">
      <c r="A15">
        <v>12</v>
      </c>
      <c r="B15" t="s">
        <v>10</v>
      </c>
      <c r="C15" t="s">
        <v>37</v>
      </c>
      <c r="D15">
        <v>1</v>
      </c>
      <c r="E15">
        <v>1</v>
      </c>
      <c r="F15" t="s">
        <v>13</v>
      </c>
      <c r="G15" t="s">
        <v>23</v>
      </c>
      <c r="H15" s="16">
        <v>1576380</v>
      </c>
      <c r="I15" s="1">
        <f>SUM(H4:H15)</f>
        <v>2812178</v>
      </c>
      <c r="J15" s="2">
        <f>I15/O3</f>
        <v>0.86433344193165684</v>
      </c>
      <c r="K15" s="31">
        <v>1576380</v>
      </c>
      <c r="L15" s="16">
        <f>SUM(K4:K15)</f>
        <v>2812178</v>
      </c>
    </row>
    <row r="16" spans="1:16" x14ac:dyDescent="0.25">
      <c r="A16">
        <v>13</v>
      </c>
      <c r="B16" t="s">
        <v>38</v>
      </c>
      <c r="C16" t="s">
        <v>39</v>
      </c>
      <c r="F16" t="s">
        <v>13</v>
      </c>
      <c r="G16" t="s">
        <v>23</v>
      </c>
      <c r="H16" s="16">
        <v>34284</v>
      </c>
      <c r="I16" s="1">
        <f>SUM(H4:H16)</f>
        <v>2846462</v>
      </c>
      <c r="J16" s="2">
        <f>I16/O3</f>
        <v>0.87487075774992473</v>
      </c>
      <c r="K16" s="31">
        <v>34284</v>
      </c>
      <c r="L16" s="16">
        <f>SUM(K4:K16)</f>
        <v>2846462</v>
      </c>
    </row>
    <row r="17" spans="1:16" x14ac:dyDescent="0.25">
      <c r="A17">
        <v>14</v>
      </c>
      <c r="B17" t="s">
        <v>40</v>
      </c>
      <c r="C17" t="s">
        <v>41</v>
      </c>
      <c r="F17" t="s">
        <v>28</v>
      </c>
      <c r="G17" t="s">
        <v>23</v>
      </c>
      <c r="H17" s="16">
        <v>42358</v>
      </c>
      <c r="I17" s="1">
        <f>SUM(H4:H17)</f>
        <v>2888820</v>
      </c>
      <c r="J17" s="2">
        <f>I17/O3</f>
        <v>0.88788964771113665</v>
      </c>
      <c r="K17" s="31">
        <v>42358</v>
      </c>
      <c r="L17" s="16">
        <f>SUM(K4:K17)</f>
        <v>2888820</v>
      </c>
    </row>
    <row r="18" spans="1:16" s="4" customFormat="1" x14ac:dyDescent="0.25">
      <c r="A18" s="4">
        <v>15</v>
      </c>
      <c r="B18" s="5" t="s">
        <v>40</v>
      </c>
      <c r="C18" s="5" t="s">
        <v>42</v>
      </c>
      <c r="D18" s="5">
        <v>1</v>
      </c>
      <c r="E18" s="5">
        <v>1</v>
      </c>
      <c r="F18" s="5" t="s">
        <v>33</v>
      </c>
      <c r="G18" s="5" t="s">
        <v>23</v>
      </c>
      <c r="H18" s="6">
        <v>88221</v>
      </c>
      <c r="I18" s="6">
        <f>SUM(H4:H18)</f>
        <v>2977041</v>
      </c>
      <c r="J18" s="7">
        <f>I18/O3</f>
        <v>0.91500470251230948</v>
      </c>
      <c r="K18" s="32">
        <v>88221</v>
      </c>
      <c r="L18" s="6">
        <f>SUM(K4:K18)</f>
        <v>2977041</v>
      </c>
      <c r="M18" s="8" t="s">
        <v>43</v>
      </c>
    </row>
    <row r="19" spans="1:16" x14ac:dyDescent="0.25">
      <c r="A19">
        <v>16</v>
      </c>
      <c r="B19" s="9" t="s">
        <v>44</v>
      </c>
      <c r="C19" s="9" t="s">
        <v>45</v>
      </c>
      <c r="D19" s="9">
        <v>1</v>
      </c>
      <c r="E19" s="9">
        <v>1</v>
      </c>
      <c r="F19" s="9" t="s">
        <v>13</v>
      </c>
      <c r="G19" s="9" t="s">
        <v>23</v>
      </c>
      <c r="H19" s="15">
        <v>124936</v>
      </c>
      <c r="I19" s="10">
        <f>SUM(H4:H19)</f>
        <v>3101977</v>
      </c>
      <c r="J19" s="11">
        <f>I19/O3</f>
        <v>0.95340425008759577</v>
      </c>
      <c r="K19" s="31">
        <v>124936</v>
      </c>
      <c r="L19" s="15">
        <f>SUM(K4:K19)</f>
        <v>3101977</v>
      </c>
      <c r="M19" s="12" t="s">
        <v>46</v>
      </c>
      <c r="O19" s="24"/>
      <c r="P19" s="4"/>
    </row>
    <row r="20" spans="1:16" x14ac:dyDescent="0.25">
      <c r="A20" s="9">
        <v>17</v>
      </c>
      <c r="B20" s="9" t="s">
        <v>10</v>
      </c>
      <c r="C20" s="9" t="s">
        <v>47</v>
      </c>
      <c r="D20" s="9">
        <v>1</v>
      </c>
      <c r="E20" s="9">
        <v>1</v>
      </c>
      <c r="F20" s="9" t="s">
        <v>13</v>
      </c>
      <c r="G20" s="9" t="s">
        <v>23</v>
      </c>
      <c r="H20" s="15">
        <v>31553</v>
      </c>
      <c r="I20" s="10">
        <f>SUM(H4:H20)</f>
        <v>3133530</v>
      </c>
      <c r="J20" s="11">
        <f>I20/O3</f>
        <v>0.96310218282630211</v>
      </c>
      <c r="K20" s="31">
        <v>31553</v>
      </c>
      <c r="L20" s="15">
        <f>SUM(K4:K20)</f>
        <v>3133530</v>
      </c>
      <c r="M20" s="12"/>
      <c r="N20" s="13"/>
      <c r="O20" s="4"/>
      <c r="P20" s="4"/>
    </row>
    <row r="21" spans="1:16" s="4" customFormat="1" x14ac:dyDescent="0.25">
      <c r="A21" s="14">
        <v>18</v>
      </c>
      <c r="B21" s="14" t="s">
        <v>48</v>
      </c>
      <c r="C21" s="14" t="s">
        <v>49</v>
      </c>
      <c r="D21" s="14"/>
      <c r="E21" s="14"/>
      <c r="F21" s="14" t="s">
        <v>13</v>
      </c>
      <c r="G21" s="14" t="s">
        <v>23</v>
      </c>
      <c r="H21" s="15">
        <v>37411</v>
      </c>
      <c r="I21" s="16">
        <f>SUM(H4:H21)</f>
        <v>3170941</v>
      </c>
      <c r="J21" s="17">
        <f>I21/O3</f>
        <v>0.97460059380743669</v>
      </c>
      <c r="K21" s="31">
        <v>0</v>
      </c>
      <c r="L21" s="16"/>
      <c r="N21" s="18"/>
    </row>
    <row r="22" spans="1:16" x14ac:dyDescent="0.25">
      <c r="A22" s="9">
        <v>19</v>
      </c>
      <c r="B22" s="9" t="s">
        <v>48</v>
      </c>
      <c r="C22" s="9" t="s">
        <v>50</v>
      </c>
      <c r="D22" s="9"/>
      <c r="E22" s="9"/>
      <c r="F22" s="9" t="s">
        <v>13</v>
      </c>
      <c r="G22" s="9" t="s">
        <v>23</v>
      </c>
      <c r="H22" s="15">
        <v>39683</v>
      </c>
      <c r="I22" s="10">
        <f>SUM(H4:H22)</f>
        <v>3210624</v>
      </c>
      <c r="J22" s="11">
        <f>I22/O3</f>
        <v>0.98679731249884739</v>
      </c>
      <c r="K22" s="31">
        <v>0</v>
      </c>
      <c r="L22" s="15"/>
      <c r="O22" s="4"/>
      <c r="P22" s="24"/>
    </row>
    <row r="23" spans="1:16" x14ac:dyDescent="0.25">
      <c r="A23" s="19">
        <v>20</v>
      </c>
      <c r="B23" s="19" t="s">
        <v>51</v>
      </c>
      <c r="C23" s="19" t="s">
        <v>52</v>
      </c>
      <c r="D23" s="19">
        <v>1</v>
      </c>
      <c r="E23" s="19">
        <v>1</v>
      </c>
      <c r="F23" s="19" t="s">
        <v>13</v>
      </c>
      <c r="G23" s="19" t="s">
        <v>17</v>
      </c>
      <c r="H23" s="6">
        <v>42999</v>
      </c>
      <c r="I23" s="20">
        <f>SUM(H4:H23)</f>
        <v>3253623</v>
      </c>
      <c r="J23" s="21">
        <f>I23/O3</f>
        <v>1.000013216211066</v>
      </c>
      <c r="K23" s="32">
        <v>0</v>
      </c>
      <c r="L23" s="6"/>
      <c r="M23" s="19" t="s">
        <v>53</v>
      </c>
      <c r="O23" s="4"/>
      <c r="P23" s="24"/>
    </row>
    <row r="24" spans="1:16" x14ac:dyDescent="0.25">
      <c r="A24">
        <v>21</v>
      </c>
      <c r="B24" t="s">
        <v>54</v>
      </c>
      <c r="C24" t="s">
        <v>55</v>
      </c>
      <c r="F24" t="s">
        <v>13</v>
      </c>
      <c r="G24" t="s">
        <v>23</v>
      </c>
      <c r="H24" s="16">
        <v>26085</v>
      </c>
      <c r="I24" s="1">
        <f>SUM(H4:H24)</f>
        <v>3279708</v>
      </c>
      <c r="J24" s="2">
        <f>I24/O3</f>
        <v>1.0080305386681747</v>
      </c>
      <c r="K24" s="31">
        <v>0</v>
      </c>
      <c r="L24" s="16"/>
      <c r="O24" s="4"/>
      <c r="P24" s="4"/>
    </row>
    <row r="25" spans="1:16" x14ac:dyDescent="0.25">
      <c r="A25">
        <v>22</v>
      </c>
      <c r="B25" t="s">
        <v>48</v>
      </c>
      <c r="C25" t="s">
        <v>56</v>
      </c>
      <c r="D25" s="19"/>
      <c r="E25" s="19"/>
      <c r="F25" t="s">
        <v>13</v>
      </c>
      <c r="G25" t="s">
        <v>17</v>
      </c>
      <c r="H25" s="16">
        <v>15862</v>
      </c>
      <c r="I25" s="1">
        <f>SUM(H4:H25)</f>
        <v>3295570</v>
      </c>
      <c r="J25" s="2">
        <f>I25/O3</f>
        <v>1.0129057837827871</v>
      </c>
      <c r="K25" s="31">
        <v>0</v>
      </c>
      <c r="L25" s="16"/>
      <c r="O25" s="4"/>
      <c r="P25" s="4"/>
    </row>
    <row r="26" spans="1:16" x14ac:dyDescent="0.25">
      <c r="D26">
        <f>SUM(D4:D25)</f>
        <v>6</v>
      </c>
      <c r="E26">
        <f>SUM(E4:E25)</f>
        <v>6</v>
      </c>
      <c r="H26" s="16"/>
      <c r="I26" s="1"/>
      <c r="K26" s="33"/>
      <c r="L26" s="4"/>
      <c r="O26" s="4"/>
      <c r="P26" s="4"/>
    </row>
    <row r="27" spans="1:16" x14ac:dyDescent="0.25">
      <c r="B27" s="19" t="s">
        <v>64</v>
      </c>
      <c r="C27" s="19"/>
      <c r="D27" s="19"/>
      <c r="E27" s="19"/>
      <c r="F27" s="19"/>
      <c r="G27" s="19"/>
      <c r="H27" s="6">
        <f>SUM(H4:H26)</f>
        <v>3295570</v>
      </c>
      <c r="I27" s="6">
        <f t="shared" ref="I27:K27" si="0">SUM(I4:I26)</f>
        <v>42453449</v>
      </c>
      <c r="J27" s="6">
        <f t="shared" si="0"/>
        <v>13.048226568887195</v>
      </c>
      <c r="K27" s="32">
        <f t="shared" si="0"/>
        <v>3133530</v>
      </c>
      <c r="L27" s="15"/>
      <c r="O27" s="4"/>
      <c r="P27" s="4"/>
    </row>
    <row r="28" spans="1:16" x14ac:dyDescent="0.25">
      <c r="H28" s="16"/>
      <c r="I28" s="1"/>
      <c r="K28" s="33"/>
      <c r="L28" s="4"/>
      <c r="O28" s="4"/>
      <c r="P28" s="4"/>
    </row>
    <row r="29" spans="1:16" x14ac:dyDescent="0.25">
      <c r="C29" t="s">
        <v>57</v>
      </c>
      <c r="H29" s="16"/>
      <c r="I29" s="1"/>
      <c r="K29" s="33"/>
      <c r="L29" s="4"/>
      <c r="O29" s="4"/>
      <c r="P29" s="4"/>
    </row>
    <row r="30" spans="1:16" ht="15.75" thickBot="1" x14ac:dyDescent="0.3">
      <c r="A30" s="29" t="s">
        <v>12</v>
      </c>
      <c r="B30" s="25" t="s">
        <v>44</v>
      </c>
      <c r="C30" s="25" t="s">
        <v>58</v>
      </c>
      <c r="D30" s="25"/>
      <c r="E30" s="25"/>
      <c r="F30" s="25" t="s">
        <v>59</v>
      </c>
      <c r="G30" s="25" t="s">
        <v>60</v>
      </c>
      <c r="H30" s="26">
        <v>100587</v>
      </c>
      <c r="I30" s="27">
        <f>H30+I25</f>
        <v>3396157</v>
      </c>
      <c r="J30" s="25"/>
      <c r="K30" s="34">
        <v>100587</v>
      </c>
      <c r="L30" s="15"/>
      <c r="O30" s="4"/>
      <c r="P30" s="4"/>
    </row>
    <row r="31" spans="1:16" ht="16.5" thickTop="1" thickBot="1" x14ac:dyDescent="0.3">
      <c r="B31" t="s">
        <v>61</v>
      </c>
      <c r="H31" s="24">
        <f>SUM(H27:H30)</f>
        <v>3396157</v>
      </c>
      <c r="I31" s="24">
        <f t="shared" ref="I31:K31" si="1">SUM(I27:I30)</f>
        <v>45849606</v>
      </c>
      <c r="J31" s="24">
        <f t="shared" si="1"/>
        <v>13.048226568887195</v>
      </c>
      <c r="K31" s="35">
        <f t="shared" si="1"/>
        <v>3234117</v>
      </c>
      <c r="L31" s="24"/>
      <c r="O31" s="4"/>
      <c r="P31" s="4"/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MDHA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Suzie Tolmie</dc:creator>
  <cp:lastModifiedBy>Amanda Wood</cp:lastModifiedBy>
  <cp:lastPrinted>2016-12-21T15:03:11Z</cp:lastPrinted>
  <dcterms:created xsi:type="dcterms:W3CDTF">2016-12-21T14:33:17Z</dcterms:created>
  <dcterms:modified xsi:type="dcterms:W3CDTF">2017-01-26T15:07:13Z</dcterms:modified>
</cp:coreProperties>
</file>